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80" windowWidth="20370" windowHeight="11700" tabRatio="980" activeTab="2"/>
  </bookViews>
  <sheets>
    <sheet name="Answer Report 1" sheetId="108" r:id="rId1"/>
    <sheet name="NLP Min" sheetId="89" r:id="rId2"/>
    <sheet name="NLP Min (2)" sheetId="110" r:id="rId3"/>
  </sheets>
  <definedNames>
    <definedName name="solver_cvg" localSheetId="1" hidden="1">0.0001</definedName>
    <definedName name="solver_cvg" localSheetId="2" hidden="1">0.0001</definedName>
    <definedName name="solver_drv" localSheetId="1" hidden="1">2</definedName>
    <definedName name="solver_drv" localSheetId="2" hidden="1">2</definedName>
    <definedName name="solver_eng" localSheetId="1" hidden="1">1</definedName>
    <definedName name="solver_eng" localSheetId="2" hidden="1">1</definedName>
    <definedName name="solver_est" localSheetId="1" hidden="1">1</definedName>
    <definedName name="solver_est" localSheetId="2" hidden="1">1</definedName>
    <definedName name="solver_itr" localSheetId="1" hidden="1">2147483647</definedName>
    <definedName name="solver_itr" localSheetId="2" hidden="1">2147483647</definedName>
    <definedName name="solver_lhs1" localSheetId="1" hidden="1">'NLP Min'!$G$20</definedName>
    <definedName name="solver_lhs1" localSheetId="2" hidden="1">'NLP Min (2)'!$G$20</definedName>
    <definedName name="solver_lhs2" localSheetId="1" hidden="1">'NLP Min'!$G$27</definedName>
    <definedName name="solver_lhs2" localSheetId="2" hidden="1">'NLP Min (2)'!$G$27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1</definedName>
    <definedName name="solver_msl" localSheetId="2" hidden="1">1</definedName>
    <definedName name="solver_neg" localSheetId="1" hidden="1">1</definedName>
    <definedName name="solver_neg" localSheetId="2" hidden="1">1</definedName>
    <definedName name="solver_nod" localSheetId="1" hidden="1">2147483647</definedName>
    <definedName name="solver_nod" localSheetId="2" hidden="1">2147483647</definedName>
    <definedName name="solver_num" localSheetId="1" hidden="1">0</definedName>
    <definedName name="solver_num" localSheetId="2" hidden="1">0</definedName>
    <definedName name="solver_nwt" localSheetId="1" hidden="1">1</definedName>
    <definedName name="solver_nwt" localSheetId="2" hidden="1">1</definedName>
    <definedName name="solver_pre" localSheetId="1" hidden="1">0.000001</definedName>
    <definedName name="solver_pre" localSheetId="2" hidden="1">0.000001</definedName>
    <definedName name="solver_rbv" localSheetId="1" hidden="1">2</definedName>
    <definedName name="solver_rbv" localSheetId="2" hidden="1">2</definedName>
    <definedName name="solver_rel1" localSheetId="1" hidden="1">1</definedName>
    <definedName name="solver_rel1" localSheetId="2" hidden="1">1</definedName>
    <definedName name="solver_rel2" localSheetId="1" hidden="1">1</definedName>
    <definedName name="solver_rel2" localSheetId="2" hidden="1">1</definedName>
    <definedName name="solver_rhs1" localSheetId="1" hidden="1">'NLP Min'!$B$3</definedName>
    <definedName name="solver_rhs1" localSheetId="2" hidden="1">'NLP Min (2)'!$B$3</definedName>
    <definedName name="solver_rhs2" localSheetId="1" hidden="1">'NLP Min'!$B$4</definedName>
    <definedName name="solver_rhs2" localSheetId="2" hidden="1">'NLP Min (2)'!$B$4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2</definedName>
    <definedName name="solver_scl" localSheetId="2" hidden="1">2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2147483647</definedName>
    <definedName name="solver_tim" localSheetId="2" hidden="1">2147483647</definedName>
    <definedName name="solver_tol" localSheetId="1" hidden="1">0.01</definedName>
    <definedName name="solver_tol" localSheetId="2" hidden="1">0.01</definedName>
    <definedName name="solver_typ" localSheetId="1" hidden="1">1</definedName>
    <definedName name="solver_typ" localSheetId="2" hidden="1">1</definedName>
    <definedName name="solver_val" localSheetId="1" hidden="1">0</definedName>
    <definedName name="solver_val" localSheetId="2" hidden="1">0</definedName>
    <definedName name="solver_ver" localSheetId="1" hidden="1">3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F20" i="110" l="1"/>
  <c r="E20" i="110"/>
  <c r="D20" i="110"/>
  <c r="C20" i="110"/>
  <c r="B20" i="110"/>
  <c r="F18" i="110"/>
  <c r="F21" i="110" s="1"/>
  <c r="E18" i="110"/>
  <c r="E19" i="110" s="1"/>
  <c r="D18" i="110"/>
  <c r="D19" i="110" s="1"/>
  <c r="C18" i="110"/>
  <c r="C19" i="110" s="1"/>
  <c r="B18" i="110"/>
  <c r="B21" i="110" s="1"/>
  <c r="F17" i="110"/>
  <c r="F22" i="110" s="1"/>
  <c r="E17" i="110"/>
  <c r="E22" i="110" s="1"/>
  <c r="D17" i="110"/>
  <c r="D22" i="110" s="1"/>
  <c r="C17" i="110"/>
  <c r="C22" i="110" s="1"/>
  <c r="B17" i="110"/>
  <c r="B22" i="110" s="1"/>
  <c r="M16" i="110"/>
  <c r="L16" i="110"/>
  <c r="K16" i="110"/>
  <c r="J16" i="110"/>
  <c r="I16" i="110"/>
  <c r="F15" i="110"/>
  <c r="E15" i="110"/>
  <c r="D15" i="110"/>
  <c r="C15" i="110"/>
  <c r="B15" i="110"/>
  <c r="M12" i="110"/>
  <c r="G20" i="110" l="1"/>
  <c r="F23" i="110"/>
  <c r="F27" i="110" s="1"/>
  <c r="B19" i="110"/>
  <c r="F19" i="110"/>
  <c r="B23" i="110"/>
  <c r="B27" i="110" s="1"/>
  <c r="G22" i="110"/>
  <c r="C21" i="110"/>
  <c r="C23" i="110" s="1"/>
  <c r="E24" i="110"/>
  <c r="D21" i="110"/>
  <c r="D23" i="110" s="1"/>
  <c r="B24" i="110"/>
  <c r="F24" i="110"/>
  <c r="E21" i="110"/>
  <c r="E23" i="110" s="1"/>
  <c r="C24" i="110"/>
  <c r="D24" i="110"/>
  <c r="K16" i="89"/>
  <c r="F25" i="110" l="1"/>
  <c r="F26" i="110" s="1"/>
  <c r="D27" i="110"/>
  <c r="D25" i="110"/>
  <c r="D26" i="110" s="1"/>
  <c r="G21" i="110"/>
  <c r="E25" i="110"/>
  <c r="E26" i="110" s="1"/>
  <c r="G24" i="110"/>
  <c r="C27" i="110"/>
  <c r="C25" i="110"/>
  <c r="C26" i="110" s="1"/>
  <c r="B25" i="110"/>
  <c r="B26" i="110" s="1"/>
  <c r="G23" i="110"/>
  <c r="E27" i="110"/>
  <c r="M16" i="89"/>
  <c r="L16" i="89"/>
  <c r="J16" i="89"/>
  <c r="I16" i="89"/>
  <c r="G25" i="110" l="1"/>
  <c r="G27" i="110"/>
  <c r="G26" i="110"/>
  <c r="F20" i="89"/>
  <c r="E20" i="89"/>
  <c r="D20" i="89"/>
  <c r="C20" i="89"/>
  <c r="B20" i="89"/>
  <c r="F18" i="89"/>
  <c r="F21" i="89" s="1"/>
  <c r="E18" i="89"/>
  <c r="E21" i="89" s="1"/>
  <c r="D18" i="89"/>
  <c r="D19" i="89" s="1"/>
  <c r="C18" i="89"/>
  <c r="C21" i="89" s="1"/>
  <c r="B18" i="89"/>
  <c r="B21" i="89" s="1"/>
  <c r="F17" i="89"/>
  <c r="F22" i="89" s="1"/>
  <c r="E17" i="89"/>
  <c r="E22" i="89" s="1"/>
  <c r="D17" i="89"/>
  <c r="D22" i="89" s="1"/>
  <c r="C17" i="89"/>
  <c r="C22" i="89" s="1"/>
  <c r="B17" i="89"/>
  <c r="B22" i="89" s="1"/>
  <c r="F15" i="89"/>
  <c r="E15" i="89"/>
  <c r="D15" i="89"/>
  <c r="C15" i="89"/>
  <c r="B15" i="89"/>
  <c r="M12" i="89"/>
  <c r="E19" i="89" l="1"/>
  <c r="G20" i="89"/>
  <c r="F23" i="89"/>
  <c r="F27" i="89" s="1"/>
  <c r="B19" i="89"/>
  <c r="E23" i="89"/>
  <c r="E27" i="89" s="1"/>
  <c r="F19" i="89"/>
  <c r="B23" i="89"/>
  <c r="C23" i="89"/>
  <c r="G22" i="89"/>
  <c r="E24" i="89"/>
  <c r="C19" i="89"/>
  <c r="D21" i="89"/>
  <c r="D23" i="89" s="1"/>
  <c r="B24" i="89"/>
  <c r="F24" i="89"/>
  <c r="C24" i="89"/>
  <c r="D24" i="89"/>
  <c r="E25" i="89" l="1"/>
  <c r="E26" i="89" s="1"/>
  <c r="F25" i="89"/>
  <c r="F26" i="89" s="1"/>
  <c r="D25" i="89"/>
  <c r="D26" i="89" s="1"/>
  <c r="G21" i="89"/>
  <c r="C27" i="89"/>
  <c r="C25" i="89"/>
  <c r="C26" i="89" s="1"/>
  <c r="B25" i="89"/>
  <c r="B26" i="89" s="1"/>
  <c r="G23" i="89"/>
  <c r="B27" i="89"/>
  <c r="D27" i="89"/>
  <c r="G24" i="89"/>
  <c r="G27" i="89" l="1"/>
  <c r="G26" i="89"/>
  <c r="G25" i="89"/>
</calcChain>
</file>

<file path=xl/sharedStrings.xml><?xml version="1.0" encoding="utf-8"?>
<sst xmlns="http://schemas.openxmlformats.org/spreadsheetml/2006/main" count="161" uniqueCount="92">
  <si>
    <t>Ordering Cost (per order)</t>
  </si>
  <si>
    <t>Calculations and Results</t>
  </si>
  <si>
    <t>Totals</t>
  </si>
  <si>
    <t>Holding Cost (per unit, period)</t>
  </si>
  <si>
    <t>Average Inventory Budget</t>
  </si>
  <si>
    <t>Maximum Cubic Foot Storage Required</t>
  </si>
  <si>
    <t>Economic Order Quantity (EOQ)</t>
  </si>
  <si>
    <t>Optimized Order Quantity</t>
  </si>
  <si>
    <t>Average Number of Orders per period</t>
  </si>
  <si>
    <t>Average Inventory Value</t>
  </si>
  <si>
    <t>Warehouse Capacity (cubic feet)</t>
  </si>
  <si>
    <t>Storage Space Required (cubic feet per unit)</t>
  </si>
  <si>
    <t>Ordering Cost per period</t>
  </si>
  <si>
    <t>Holding Cost per period</t>
  </si>
  <si>
    <t>Inventory Operating Cost per period</t>
  </si>
  <si>
    <t>Average Inventory</t>
  </si>
  <si>
    <t>Total Supply Available</t>
  </si>
  <si>
    <t>Solver Engine</t>
  </si>
  <si>
    <t>Engine: GRG Nonlinear</t>
  </si>
  <si>
    <t>Solver Options</t>
  </si>
  <si>
    <t>Max Subproblems Unlimited, Max Integer Sols Unlimited, Integer Tolerance 1%, Assume NonNegative</t>
  </si>
  <si>
    <t>Objective Cell (Min)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</si>
  <si>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</si>
  <si>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</si>
  <si>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</si>
  <si>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</si>
  <si>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</si>
  <si>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</si>
  <si>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</si>
  <si>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</si>
  <si>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</si>
  <si>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</si>
  <si>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</si>
  <si>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$B$16</t>
  </si>
  <si>
    <t>Contin</t>
  </si>
  <si>
    <t>$C$16</t>
  </si>
  <si>
    <t>$D$16</t>
  </si>
  <si>
    <t>$E$16</t>
  </si>
  <si>
    <t>$F$16</t>
  </si>
  <si>
    <t>$G$20</t>
  </si>
  <si>
    <t>Maximum Cubic Foot Storage Required Totals</t>
  </si>
  <si>
    <t>$G$20&lt;=$B$3</t>
  </si>
  <si>
    <t>Not Binding</t>
  </si>
  <si>
    <t>Average Inventory Value Totals</t>
  </si>
  <si>
    <t>microwave</t>
  </si>
  <si>
    <t>dishwasher</t>
  </si>
  <si>
    <t>range</t>
  </si>
  <si>
    <t>washer</t>
  </si>
  <si>
    <t>dryer</t>
  </si>
  <si>
    <t>Optimized Order Quantity microwave</t>
  </si>
  <si>
    <t>Optimized Order Quantity range</t>
  </si>
  <si>
    <t>Optimized Order Quantity washer</t>
  </si>
  <si>
    <t>Optimized Order Quantity dryer</t>
  </si>
  <si>
    <t>Optimized Order Quantity dishwasher</t>
  </si>
  <si>
    <t>Operational Data - Appliance Warehouse</t>
  </si>
  <si>
    <t>col 4</t>
  </si>
  <si>
    <t>col 5</t>
  </si>
  <si>
    <t xml:space="preserve">Which column needs to be picked out : </t>
  </si>
  <si>
    <t xml:space="preserve">The result is : </t>
  </si>
  <si>
    <t xml:space="preserve">Type a product to look for : </t>
  </si>
  <si>
    <t>Microwave</t>
  </si>
  <si>
    <t>0-40</t>
  </si>
  <si>
    <t>41-60</t>
  </si>
  <si>
    <t>61-80</t>
  </si>
  <si>
    <t>&gt;80</t>
  </si>
  <si>
    <t>Col 2</t>
  </si>
  <si>
    <t>Col 3</t>
  </si>
  <si>
    <t>Purchase cost per period</t>
  </si>
  <si>
    <t>Selling Price per Unit</t>
  </si>
  <si>
    <t>Profit potential per period</t>
  </si>
  <si>
    <t>Binding</t>
  </si>
  <si>
    <t>$G$27</t>
  </si>
  <si>
    <t>$G$27&lt;=$B$4</t>
  </si>
  <si>
    <t>Max Time Unlimited,  Iterations Unlimited, Precision 0.000001</t>
  </si>
  <si>
    <t>$G$23</t>
  </si>
  <si>
    <t>Inventory Operating Cost per period Totals</t>
  </si>
  <si>
    <t>Qty ordered</t>
  </si>
  <si>
    <t>Monthly Demand (units)</t>
  </si>
  <si>
    <t>Microsoft Excel 14.0 Answer Report</t>
  </si>
  <si>
    <t>Result: Solver converged in probability to a global solution.</t>
  </si>
  <si>
    <t xml:space="preserve"> Convergence 0.0001, Population Size 100, Random Seed 0, Derivatives Central,  Multistart</t>
  </si>
  <si>
    <t>Purchase Price per Item - with quantity discount</t>
  </si>
  <si>
    <t xml:space="preserve">Total cost per period </t>
  </si>
  <si>
    <t>Col 1</t>
  </si>
  <si>
    <t>Worksheet: [appliances.xlsx]NLP Min</t>
  </si>
  <si>
    <t>Report Created: 7/27/2014 2:32:30 PM</t>
  </si>
  <si>
    <t>Solution Time: 0.047 Seconds.</t>
  </si>
  <si>
    <t>Iterations: 0 Subproblems: 5</t>
  </si>
  <si>
    <t>Range</t>
  </si>
  <si>
    <t>Washer</t>
  </si>
  <si>
    <t>Dryer</t>
  </si>
  <si>
    <t>Dishwasher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</si>
</sst>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ont="0" applyBorder="0" applyAlignment="0" applyProtection="0"/>
    <xf numFmtId="0" fontId="4" fillId="0" borderId="0" applyNumberFormat="0" applyFont="0" applyBorder="0" applyAlignment="0" applyProtection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0" fillId="0" borderId="9" xfId="0" applyFill="1" applyBorder="1" applyAlignment="1"/>
    <xf numFmtId="0" fontId="0" fillId="0" borderId="10" xfId="0" applyFill="1" applyBorder="1" applyAlignment="1"/>
    <xf numFmtId="1" fontId="0" fillId="0" borderId="10" xfId="0" applyNumberFormat="1" applyFill="1" applyBorder="1" applyAlignment="1"/>
    <xf numFmtId="1" fontId="0" fillId="0" borderId="9" xfId="0" applyNumberFormat="1" applyFill="1" applyBorder="1" applyAlignment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12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3" fillId="0" borderId="1" xfId="0" applyFont="1" applyBorder="1"/>
    <xf numFmtId="1" fontId="0" fillId="0" borderId="0" xfId="0" applyNumberFormat="1" applyBorder="1"/>
    <xf numFmtId="1" fontId="0" fillId="2" borderId="13" xfId="0" applyNumberFormat="1" applyFill="1" applyBorder="1"/>
    <xf numFmtId="0" fontId="3" fillId="0" borderId="2" xfId="0" applyFont="1" applyBorder="1"/>
    <xf numFmtId="0" fontId="3" fillId="0" borderId="3" xfId="0" applyFont="1" applyBorder="1"/>
    <xf numFmtId="0" fontId="0" fillId="3" borderId="5" xfId="0" applyFill="1" applyBorder="1"/>
    <xf numFmtId="43" fontId="3" fillId="0" borderId="16" xfId="1" applyFont="1" applyBorder="1"/>
    <xf numFmtId="43" fontId="3" fillId="0" borderId="14" xfId="1" applyFont="1" applyBorder="1"/>
    <xf numFmtId="43" fontId="3" fillId="0" borderId="15" xfId="1" applyFont="1" applyBorder="1"/>
    <xf numFmtId="43" fontId="0" fillId="0" borderId="3" xfId="1" applyFont="1" applyBorder="1"/>
    <xf numFmtId="43" fontId="0" fillId="0" borderId="12" xfId="1" applyFont="1" applyBorder="1"/>
    <xf numFmtId="43" fontId="0" fillId="0" borderId="0" xfId="1" applyFont="1" applyBorder="1"/>
    <xf numFmtId="43" fontId="0" fillId="0" borderId="7" xfId="1" applyFont="1" applyBorder="1"/>
    <xf numFmtId="43" fontId="0" fillId="0" borderId="9" xfId="0" applyNumberFormat="1" applyFill="1" applyBorder="1" applyAlignment="1"/>
    <xf numFmtId="43" fontId="0" fillId="0" borderId="10" xfId="0" applyNumberFormat="1" applyFill="1" applyBorder="1" applyAlignment="1"/>
    <xf numFmtId="0" fontId="3" fillId="0" borderId="7" xfId="0" applyFont="1" applyBorder="1"/>
    <xf numFmtId="0" fontId="1" fillId="0" borderId="2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64" fontId="0" fillId="0" borderId="21" xfId="4" applyNumberFormat="1" applyFont="1" applyBorder="1"/>
    <xf numFmtId="164" fontId="0" fillId="0" borderId="22" xfId="4" applyNumberFormat="1" applyFont="1" applyBorder="1"/>
    <xf numFmtId="164" fontId="0" fillId="0" borderId="23" xfId="4" applyNumberFormat="1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24" xfId="0" applyFont="1" applyBorder="1"/>
    <xf numFmtId="0" fontId="3" fillId="0" borderId="25" xfId="0" applyFont="1" applyBorder="1"/>
    <xf numFmtId="0" fontId="0" fillId="0" borderId="20" xfId="0" applyBorder="1"/>
    <xf numFmtId="164" fontId="0" fillId="0" borderId="0" xfId="4" applyNumberFormat="1" applyFont="1" applyBorder="1"/>
    <xf numFmtId="164" fontId="0" fillId="0" borderId="11" xfId="4" applyNumberFormat="1" applyFont="1" applyBorder="1"/>
    <xf numFmtId="0" fontId="0" fillId="0" borderId="21" xfId="0" applyBorder="1"/>
    <xf numFmtId="0" fontId="0" fillId="0" borderId="0" xfId="0" applyAlignment="1">
      <alignment horizontal="center"/>
    </xf>
    <xf numFmtId="43" fontId="3" fillId="4" borderId="15" xfId="1" applyFont="1" applyFill="1" applyBorder="1"/>
    <xf numFmtId="0" fontId="7" fillId="0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5">
    <cellStyle name="Comma" xfId="1" builtinId="3"/>
    <cellStyle name="Currency" xfId="4" builtinId="4"/>
    <cellStyle name="GreyOrWhite" xfId="2"/>
    <cellStyle name="Normal" xfId="0" builtinId="0"/>
    <cellStyle name="Yellow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/>
  </sheetViews>
  <sheetFormatPr defaultRowHeight="15" x14ac:dyDescent="0.25"/>
  <cols>
    <col min="1" max="1" width="2.28515625" customWidth="1"/>
    <col min="2" max="2" width="6.28515625" customWidth="1"/>
    <col min="3" max="3" width="42.140625" customWidth="1"/>
    <col min="4" max="4" width="13.7109375" bestFit="1" customWidth="1"/>
    <col min="5" max="5" width="12.42578125" bestFit="1" customWidth="1"/>
    <col min="6" max="6" width="11.42578125" customWidth="1"/>
    <col min="7" max="7" width="11" bestFit="1" customWidth="1"/>
  </cols>
  <sheetData>
    <row r="1" spans="1:5" x14ac:dyDescent="0.25">
      <c r="A1" s="2" t="s">
        <v>78</v>
      </c>
    </row>
    <row r="2" spans="1:5" x14ac:dyDescent="0.25">
      <c r="A2" s="2" t="s">
        <v>84</v>
      </c>
    </row>
    <row r="3" spans="1:5" x14ac:dyDescent="0.25">
      <c r="A3" s="2" t="s">
        <v>85</v>
      </c>
    </row>
    <row r="4" spans="1:5" x14ac:dyDescent="0.25">
      <c r="A4" s="2" t="s">
        <v>79</v>
      </c>
    </row>
    <row r="5" spans="1:5" x14ac:dyDescent="0.25">
      <c r="A5" s="2" t="s">
        <v>17</v>
      </c>
    </row>
    <row r="6" spans="1:5" x14ac:dyDescent="0.25">
      <c r="A6" s="2"/>
      <c r="B6" t="s">
        <v>18</v>
      </c>
    </row>
    <row r="7" spans="1:5" x14ac:dyDescent="0.25">
      <c r="A7" s="2"/>
      <c r="B7" t="s">
        <v>86</v>
      </c>
    </row>
    <row r="8" spans="1:5" x14ac:dyDescent="0.25">
      <c r="A8" s="2"/>
      <c r="B8" t="s">
        <v>87</v>
      </c>
    </row>
    <row r="9" spans="1:5" x14ac:dyDescent="0.25">
      <c r="A9" s="2" t="s">
        <v>19</v>
      </c>
    </row>
    <row r="10" spans="1:5" x14ac:dyDescent="0.25">
      <c r="B10" t="s">
        <v>73</v>
      </c>
    </row>
    <row r="11" spans="1:5" x14ac:dyDescent="0.25">
      <c r="B11" t="s">
        <v>80</v>
      </c>
    </row>
    <row r="12" spans="1:5" x14ac:dyDescent="0.25">
      <c r="B12" t="s">
        <v>20</v>
      </c>
    </row>
    <row r="14" spans="1:5" ht="15.75" thickBot="1" x14ac:dyDescent="0.3">
      <c r="A14" t="s">
        <v>21</v>
      </c>
    </row>
    <row r="15" spans="1:5" ht="15.75" thickBot="1" x14ac:dyDescent="0.3">
      <c r="B15" s="48" t="s">
        <v>22</v>
      </c>
      <c r="C15" s="48" t="s">
        <v>23</v>
      </c>
      <c r="D15" s="48" t="s">
        <v>24</v>
      </c>
      <c r="E15" s="48" t="s">
        <v>25</v>
      </c>
    </row>
    <row r="16" spans="1:5" ht="15.75" thickBot="1" x14ac:dyDescent="0.3">
      <c r="B16" s="3" t="s">
        <v>74</v>
      </c>
      <c r="C16" s="3" t="s">
        <v>75</v>
      </c>
      <c r="D16" s="29">
        <v>48675</v>
      </c>
      <c r="E16" s="29">
        <v>17953.984379768604</v>
      </c>
    </row>
    <row r="19" spans="1:7" ht="15.75" thickBot="1" x14ac:dyDescent="0.3">
      <c r="A19" t="s">
        <v>26</v>
      </c>
    </row>
    <row r="20" spans="1:7" ht="15.75" thickBot="1" x14ac:dyDescent="0.3">
      <c r="B20" s="48" t="s">
        <v>22</v>
      </c>
      <c r="C20" s="48" t="s">
        <v>23</v>
      </c>
      <c r="D20" s="48" t="s">
        <v>24</v>
      </c>
      <c r="E20" s="48" t="s">
        <v>25</v>
      </c>
      <c r="F20" s="48" t="s">
        <v>27</v>
      </c>
    </row>
    <row r="21" spans="1:7" x14ac:dyDescent="0.25">
      <c r="B21" s="4" t="s">
        <v>33</v>
      </c>
      <c r="C21" s="4" t="s">
        <v>49</v>
      </c>
      <c r="D21" s="5">
        <v>10</v>
      </c>
      <c r="E21" s="5">
        <v>73.553305922499703</v>
      </c>
      <c r="F21" s="4" t="s">
        <v>34</v>
      </c>
    </row>
    <row r="22" spans="1:7" x14ac:dyDescent="0.25">
      <c r="B22" s="4" t="s">
        <v>35</v>
      </c>
      <c r="C22" s="4" t="s">
        <v>50</v>
      </c>
      <c r="D22" s="5">
        <v>10</v>
      </c>
      <c r="E22" s="5">
        <v>41.000003272599919</v>
      </c>
      <c r="F22" s="4" t="s">
        <v>34</v>
      </c>
    </row>
    <row r="23" spans="1:7" x14ac:dyDescent="0.25">
      <c r="B23" s="4" t="s">
        <v>36</v>
      </c>
      <c r="C23" s="4" t="s">
        <v>51</v>
      </c>
      <c r="D23" s="5">
        <v>10</v>
      </c>
      <c r="E23" s="5">
        <v>45.422158343761616</v>
      </c>
      <c r="F23" s="4" t="s">
        <v>34</v>
      </c>
    </row>
    <row r="24" spans="1:7" x14ac:dyDescent="0.25">
      <c r="B24" s="4" t="s">
        <v>37</v>
      </c>
      <c r="C24" s="4" t="s">
        <v>52</v>
      </c>
      <c r="D24" s="5">
        <v>10</v>
      </c>
      <c r="E24" s="5">
        <v>46.656261631621241</v>
      </c>
      <c r="F24" s="4" t="s">
        <v>34</v>
      </c>
    </row>
    <row r="25" spans="1:7" ht="15.75" thickBot="1" x14ac:dyDescent="0.3">
      <c r="B25" s="3" t="s">
        <v>38</v>
      </c>
      <c r="C25" s="3" t="s">
        <v>53</v>
      </c>
      <c r="D25" s="6">
        <v>10</v>
      </c>
      <c r="E25" s="6">
        <v>61.469950086377899</v>
      </c>
      <c r="F25" s="3" t="s">
        <v>34</v>
      </c>
    </row>
    <row r="28" spans="1:7" ht="15.75" thickBot="1" x14ac:dyDescent="0.3">
      <c r="A28" t="s">
        <v>28</v>
      </c>
    </row>
    <row r="29" spans="1:7" ht="15.75" thickBot="1" x14ac:dyDescent="0.3">
      <c r="B29" s="48" t="s">
        <v>22</v>
      </c>
      <c r="C29" s="48" t="s">
        <v>23</v>
      </c>
      <c r="D29" s="48" t="s">
        <v>29</v>
      </c>
      <c r="E29" s="48" t="s">
        <v>30</v>
      </c>
      <c r="F29" s="48" t="s">
        <v>31</v>
      </c>
      <c r="G29" s="48" t="s">
        <v>32</v>
      </c>
    </row>
    <row r="30" spans="1:7" x14ac:dyDescent="0.25">
      <c r="B30" s="4" t="s">
        <v>39</v>
      </c>
      <c r="C30" s="4" t="s">
        <v>40</v>
      </c>
      <c r="D30" s="30">
        <v>4000.0000009999994</v>
      </c>
      <c r="E30" s="4" t="s">
        <v>41</v>
      </c>
      <c r="F30" s="4" t="s">
        <v>70</v>
      </c>
      <c r="G30" s="4">
        <v>0</v>
      </c>
    </row>
    <row r="31" spans="1:7" ht="15.75" thickBot="1" x14ac:dyDescent="0.3">
      <c r="B31" s="3" t="s">
        <v>71</v>
      </c>
      <c r="C31" s="3" t="s">
        <v>43</v>
      </c>
      <c r="D31" s="29">
        <v>1990953.9843797688</v>
      </c>
      <c r="E31" s="3" t="s">
        <v>72</v>
      </c>
      <c r="F31" s="3" t="s">
        <v>42</v>
      </c>
      <c r="G31" s="3">
        <v>9046.0156202311628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16" sqref="B16:F16"/>
    </sheetView>
  </sheetViews>
  <sheetFormatPr defaultRowHeight="15" x14ac:dyDescent="0.25"/>
  <cols>
    <col min="1" max="1" width="36.28515625" customWidth="1"/>
    <col min="2" max="2" width="16.85546875" customWidth="1"/>
    <col min="3" max="3" width="13.42578125" customWidth="1"/>
    <col min="4" max="4" width="11.5703125" customWidth="1"/>
    <col min="5" max="5" width="13" customWidth="1"/>
    <col min="6" max="6" width="12.140625" customWidth="1"/>
    <col min="7" max="7" width="13.28515625" bestFit="1" customWidth="1"/>
    <col min="9" max="9" width="12.85546875" customWidth="1"/>
    <col min="10" max="12" width="10.5703125" bestFit="1" customWidth="1"/>
    <col min="13" max="13" width="12.5703125" customWidth="1"/>
  </cols>
  <sheetData>
    <row r="1" spans="1:13" ht="18.75" x14ac:dyDescent="0.25">
      <c r="A1" s="49" t="s">
        <v>54</v>
      </c>
      <c r="B1" s="50"/>
      <c r="C1" s="50"/>
      <c r="D1" s="50"/>
      <c r="E1" s="50"/>
      <c r="F1" s="7"/>
      <c r="G1" s="7"/>
      <c r="I1" s="37" t="s">
        <v>83</v>
      </c>
      <c r="J1" s="38" t="s">
        <v>65</v>
      </c>
      <c r="K1" s="38" t="s">
        <v>66</v>
      </c>
      <c r="L1" s="38" t="s">
        <v>55</v>
      </c>
      <c r="M1" s="39" t="s">
        <v>56</v>
      </c>
    </row>
    <row r="2" spans="1:13" ht="15.75" thickBot="1" x14ac:dyDescent="0.3">
      <c r="A2" s="7"/>
      <c r="B2" s="7"/>
      <c r="C2" s="7"/>
      <c r="D2" s="7"/>
      <c r="E2" s="7"/>
      <c r="F2" s="7"/>
      <c r="G2" s="7"/>
      <c r="I2" s="40" t="s">
        <v>76</v>
      </c>
      <c r="J2" s="31" t="s">
        <v>61</v>
      </c>
      <c r="K2" s="31" t="s">
        <v>62</v>
      </c>
      <c r="L2" s="31" t="s">
        <v>63</v>
      </c>
      <c r="M2" s="41" t="s">
        <v>64</v>
      </c>
    </row>
    <row r="3" spans="1:13" x14ac:dyDescent="0.25">
      <c r="A3" s="8" t="s">
        <v>10</v>
      </c>
      <c r="B3" s="25">
        <v>5000</v>
      </c>
      <c r="C3" s="7"/>
      <c r="D3" s="7"/>
      <c r="E3" s="7"/>
      <c r="F3" s="7"/>
      <c r="G3" s="7"/>
      <c r="I3" s="42" t="s">
        <v>60</v>
      </c>
      <c r="J3" s="43">
        <v>160</v>
      </c>
      <c r="K3" s="43">
        <v>150</v>
      </c>
      <c r="L3" s="43">
        <v>140</v>
      </c>
      <c r="M3" s="44">
        <v>135</v>
      </c>
    </row>
    <row r="4" spans="1:13" ht="15.75" thickBot="1" x14ac:dyDescent="0.3">
      <c r="A4" s="10" t="s">
        <v>4</v>
      </c>
      <c r="B4" s="26">
        <v>2000000</v>
      </c>
      <c r="C4" s="7"/>
      <c r="D4" s="7"/>
      <c r="E4" s="7"/>
      <c r="F4" s="7"/>
      <c r="G4" s="7"/>
      <c r="I4" s="42" t="s">
        <v>46</v>
      </c>
      <c r="J4" s="43">
        <v>1100</v>
      </c>
      <c r="K4" s="43">
        <v>1000</v>
      </c>
      <c r="L4" s="43">
        <v>900</v>
      </c>
      <c r="M4" s="44">
        <v>950</v>
      </c>
    </row>
    <row r="5" spans="1:13" ht="15.75" thickBot="1" x14ac:dyDescent="0.3">
      <c r="A5" s="7"/>
      <c r="B5" s="7"/>
      <c r="C5" s="7"/>
      <c r="D5" s="7"/>
      <c r="E5" s="7"/>
      <c r="F5" s="7"/>
      <c r="G5" s="7"/>
      <c r="I5" s="42" t="s">
        <v>47</v>
      </c>
      <c r="J5" s="43">
        <v>1100</v>
      </c>
      <c r="K5" s="43">
        <v>1000</v>
      </c>
      <c r="L5" s="43">
        <v>900</v>
      </c>
      <c r="M5" s="44">
        <v>950</v>
      </c>
    </row>
    <row r="6" spans="1:13" x14ac:dyDescent="0.25">
      <c r="A6" s="8"/>
      <c r="B6" s="19" t="s">
        <v>44</v>
      </c>
      <c r="C6" s="19" t="s">
        <v>46</v>
      </c>
      <c r="D6" s="19" t="s">
        <v>47</v>
      </c>
      <c r="E6" s="19" t="s">
        <v>48</v>
      </c>
      <c r="F6" s="20" t="s">
        <v>45</v>
      </c>
      <c r="G6" s="7"/>
      <c r="I6" s="42" t="s">
        <v>48</v>
      </c>
      <c r="J6" s="43">
        <v>1100</v>
      </c>
      <c r="K6" s="43">
        <v>1000</v>
      </c>
      <c r="L6" s="43">
        <v>900</v>
      </c>
      <c r="M6" s="44">
        <v>950</v>
      </c>
    </row>
    <row r="7" spans="1:13" x14ac:dyDescent="0.25">
      <c r="A7" s="13" t="s">
        <v>77</v>
      </c>
      <c r="B7" s="7">
        <v>700</v>
      </c>
      <c r="C7" s="7">
        <v>500</v>
      </c>
      <c r="D7" s="7">
        <v>600</v>
      </c>
      <c r="E7" s="7">
        <v>600</v>
      </c>
      <c r="F7" s="14">
        <v>500</v>
      </c>
      <c r="G7" s="7"/>
      <c r="I7" s="45" t="s">
        <v>45</v>
      </c>
      <c r="J7" s="35">
        <v>450</v>
      </c>
      <c r="K7" s="35">
        <v>400</v>
      </c>
      <c r="L7" s="35">
        <v>350</v>
      </c>
      <c r="M7" s="36">
        <v>300</v>
      </c>
    </row>
    <row r="8" spans="1:13" x14ac:dyDescent="0.25">
      <c r="A8" s="13" t="s">
        <v>68</v>
      </c>
      <c r="B8" s="7">
        <v>300</v>
      </c>
      <c r="C8" s="7">
        <v>2000</v>
      </c>
      <c r="D8" s="7">
        <v>2000</v>
      </c>
      <c r="E8" s="7">
        <v>2000</v>
      </c>
      <c r="F8" s="14">
        <v>800</v>
      </c>
      <c r="G8" s="7"/>
    </row>
    <row r="9" spans="1:13" ht="14.45" x14ac:dyDescent="0.3">
      <c r="A9" s="13" t="s">
        <v>3</v>
      </c>
      <c r="B9" s="7">
        <v>15</v>
      </c>
      <c r="C9" s="7">
        <v>100</v>
      </c>
      <c r="D9" s="7">
        <v>100</v>
      </c>
      <c r="E9" s="7">
        <v>100</v>
      </c>
      <c r="F9" s="14">
        <v>40</v>
      </c>
      <c r="G9" s="7"/>
      <c r="J9" t="s">
        <v>59</v>
      </c>
      <c r="M9" t="s">
        <v>44</v>
      </c>
    </row>
    <row r="10" spans="1:13" ht="14.45" x14ac:dyDescent="0.3">
      <c r="A10" s="13" t="s">
        <v>0</v>
      </c>
      <c r="B10" s="7">
        <v>70</v>
      </c>
      <c r="C10" s="7">
        <v>175</v>
      </c>
      <c r="D10" s="7">
        <v>200</v>
      </c>
      <c r="E10" s="7">
        <v>200</v>
      </c>
      <c r="F10" s="14">
        <v>185</v>
      </c>
      <c r="G10" s="7"/>
      <c r="J10" t="s">
        <v>57</v>
      </c>
      <c r="M10" s="46">
        <v>2</v>
      </c>
    </row>
    <row r="11" spans="1:13" thickBot="1" x14ac:dyDescent="0.35">
      <c r="A11" s="10" t="s">
        <v>11</v>
      </c>
      <c r="B11" s="15">
        <v>3</v>
      </c>
      <c r="C11" s="15">
        <v>18</v>
      </c>
      <c r="D11" s="15">
        <v>20</v>
      </c>
      <c r="E11" s="15">
        <v>22</v>
      </c>
      <c r="F11" s="11">
        <v>18</v>
      </c>
      <c r="G11" s="7"/>
    </row>
    <row r="12" spans="1:13" thickBot="1" x14ac:dyDescent="0.35">
      <c r="A12" s="7"/>
      <c r="B12" s="7"/>
      <c r="C12" s="7"/>
      <c r="D12" s="7"/>
      <c r="E12" s="7"/>
      <c r="F12" s="7"/>
      <c r="G12" s="7"/>
      <c r="L12" t="s">
        <v>58</v>
      </c>
      <c r="M12" s="46">
        <f>VLOOKUP(M9,I2:M7,M10,FALSE)</f>
        <v>160</v>
      </c>
    </row>
    <row r="13" spans="1:13" ht="14.45" x14ac:dyDescent="0.3">
      <c r="A13" s="16" t="s">
        <v>1</v>
      </c>
      <c r="B13" s="12"/>
      <c r="C13" s="12"/>
      <c r="D13" s="12"/>
      <c r="E13" s="12"/>
      <c r="F13" s="12"/>
      <c r="G13" s="9"/>
    </row>
    <row r="14" spans="1:13" x14ac:dyDescent="0.25">
      <c r="A14" s="13"/>
      <c r="B14" s="7"/>
      <c r="C14" s="7"/>
      <c r="D14" s="7"/>
      <c r="E14" s="7"/>
      <c r="F14" s="7"/>
      <c r="G14" s="14" t="s">
        <v>2</v>
      </c>
      <c r="I14" s="51" t="s">
        <v>81</v>
      </c>
      <c r="J14" s="52"/>
      <c r="K14" s="52"/>
      <c r="L14" s="52"/>
      <c r="M14" s="53"/>
    </row>
    <row r="15" spans="1:13" ht="30.75" thickBot="1" x14ac:dyDescent="0.3">
      <c r="A15" s="13" t="s">
        <v>6</v>
      </c>
      <c r="B15" s="17">
        <f>SQRT(2*B10*B7/B9)</f>
        <v>80.829037686547608</v>
      </c>
      <c r="C15" s="17">
        <f>SQRT(2*C10*C7/C9)</f>
        <v>41.83300132670378</v>
      </c>
      <c r="D15" s="17">
        <f>SQRT(2*D10*D7/D9)</f>
        <v>48.989794855663561</v>
      </c>
      <c r="E15" s="17">
        <f>SQRT(2*E10*E7/E9)</f>
        <v>48.989794855663561</v>
      </c>
      <c r="F15" s="17">
        <f>SQRT(2*F10*F7/F9)</f>
        <v>68.007352543677214</v>
      </c>
      <c r="G15" s="21"/>
      <c r="I15" s="32" t="s">
        <v>44</v>
      </c>
      <c r="J15" s="1" t="s">
        <v>46</v>
      </c>
      <c r="K15" s="1" t="s">
        <v>47</v>
      </c>
      <c r="L15" s="1" t="s">
        <v>48</v>
      </c>
      <c r="M15" s="33" t="s">
        <v>45</v>
      </c>
    </row>
    <row r="16" spans="1:13" ht="15.75" thickBot="1" x14ac:dyDescent="0.3">
      <c r="A16" s="13" t="s">
        <v>7</v>
      </c>
      <c r="B16" s="18">
        <v>1</v>
      </c>
      <c r="C16" s="18">
        <v>1</v>
      </c>
      <c r="D16" s="18">
        <v>1</v>
      </c>
      <c r="E16" s="18">
        <v>1</v>
      </c>
      <c r="F16" s="18">
        <v>1</v>
      </c>
      <c r="G16" s="21"/>
      <c r="I16" s="34">
        <f>IF(B16&lt;41,J3,IF(B16&lt;61,K3,IF(B16&lt;81,L3,IF(B16&gt;80,M3,FALSE))))</f>
        <v>160</v>
      </c>
      <c r="J16" s="35">
        <f>IF(C16&lt;41,J4,IF(C16&lt;61,K4,IF(C16&lt;81,L4,IF(C16&gt;80,M4,FALSE))))</f>
        <v>1100</v>
      </c>
      <c r="K16" s="35">
        <f>IF(D16&lt;41,J5,IF(D16&lt;61,K5,IF(D16&lt;81,L5,IF(D16&gt;80,M5,FALSE))))</f>
        <v>1100</v>
      </c>
      <c r="L16" s="35">
        <f>IF(E16&lt;41,J6,IF(E16&lt;61,K6,IF(E16&lt;81,L6,IF(E16&gt;80,M6,FALSE))))</f>
        <v>1100</v>
      </c>
      <c r="M16" s="35">
        <f>IF(F16&lt;41,J7,IF(F16&lt;61,K7,IF(F16&lt;81,L7,IF(F16&gt;80,M7,FALSE))))</f>
        <v>450</v>
      </c>
    </row>
    <row r="17" spans="1:11" x14ac:dyDescent="0.25">
      <c r="A17" s="13" t="s">
        <v>15</v>
      </c>
      <c r="B17" s="17">
        <f>B16/2</f>
        <v>0.5</v>
      </c>
      <c r="C17" s="17">
        <f t="shared" ref="C17:F17" si="0">C16/2</f>
        <v>0.5</v>
      </c>
      <c r="D17" s="17">
        <f t="shared" si="0"/>
        <v>0.5</v>
      </c>
      <c r="E17" s="17">
        <f t="shared" si="0"/>
        <v>0.5</v>
      </c>
      <c r="F17" s="17">
        <f t="shared" si="0"/>
        <v>0.5</v>
      </c>
      <c r="G17" s="21"/>
    </row>
    <row r="18" spans="1:11" x14ac:dyDescent="0.25">
      <c r="A18" s="13" t="s">
        <v>8</v>
      </c>
      <c r="B18" s="17">
        <f>B7/B16</f>
        <v>700</v>
      </c>
      <c r="C18" s="17">
        <f>C7/C16</f>
        <v>500</v>
      </c>
      <c r="D18" s="17">
        <f>D7/D16</f>
        <v>600</v>
      </c>
      <c r="E18" s="17">
        <f>E7/E16</f>
        <v>600</v>
      </c>
      <c r="F18" s="17">
        <f>F7/F16</f>
        <v>500</v>
      </c>
      <c r="G18" s="21"/>
    </row>
    <row r="19" spans="1:11" ht="15.75" thickBot="1" x14ac:dyDescent="0.3">
      <c r="A19" s="13" t="s">
        <v>16</v>
      </c>
      <c r="B19" s="7">
        <f>B16*B18</f>
        <v>700</v>
      </c>
      <c r="C19" s="7">
        <f t="shared" ref="C19:F19" si="1">C16*C18</f>
        <v>500</v>
      </c>
      <c r="D19" s="7">
        <f t="shared" si="1"/>
        <v>600</v>
      </c>
      <c r="E19" s="7">
        <f t="shared" si="1"/>
        <v>600</v>
      </c>
      <c r="F19" s="7">
        <f t="shared" si="1"/>
        <v>500</v>
      </c>
      <c r="G19" s="21"/>
    </row>
    <row r="20" spans="1:11" x14ac:dyDescent="0.25">
      <c r="A20" s="13" t="s">
        <v>5</v>
      </c>
      <c r="B20" s="27">
        <f>B16*B11</f>
        <v>3</v>
      </c>
      <c r="C20" s="27">
        <f t="shared" ref="C20:F20" si="2">C16*C11</f>
        <v>18</v>
      </c>
      <c r="D20" s="27">
        <f t="shared" si="2"/>
        <v>20</v>
      </c>
      <c r="E20" s="27">
        <f t="shared" si="2"/>
        <v>22</v>
      </c>
      <c r="F20" s="27">
        <f t="shared" si="2"/>
        <v>18</v>
      </c>
      <c r="G20" s="23">
        <f>SUM(B20:F20)</f>
        <v>81</v>
      </c>
    </row>
    <row r="21" spans="1:11" x14ac:dyDescent="0.25">
      <c r="A21" s="13" t="s">
        <v>12</v>
      </c>
      <c r="B21" s="27">
        <f>B10*B18</f>
        <v>49000</v>
      </c>
      <c r="C21" s="27">
        <f t="shared" ref="C21:F21" si="3">C10*C18</f>
        <v>87500</v>
      </c>
      <c r="D21" s="27">
        <f t="shared" si="3"/>
        <v>120000</v>
      </c>
      <c r="E21" s="27">
        <f t="shared" si="3"/>
        <v>120000</v>
      </c>
      <c r="F21" s="27">
        <f t="shared" si="3"/>
        <v>92500</v>
      </c>
      <c r="G21" s="24">
        <f>SUM(B21:F21)</f>
        <v>469000</v>
      </c>
    </row>
    <row r="22" spans="1:11" x14ac:dyDescent="0.25">
      <c r="A22" s="13" t="s">
        <v>13</v>
      </c>
      <c r="B22" s="27">
        <f>B9*B17</f>
        <v>7.5</v>
      </c>
      <c r="C22" s="27">
        <f t="shared" ref="C22:F22" si="4">C9*C17</f>
        <v>50</v>
      </c>
      <c r="D22" s="27">
        <f t="shared" si="4"/>
        <v>50</v>
      </c>
      <c r="E22" s="27">
        <f t="shared" si="4"/>
        <v>50</v>
      </c>
      <c r="F22" s="27">
        <f t="shared" si="4"/>
        <v>20</v>
      </c>
      <c r="G22" s="24">
        <f t="shared" ref="G22:G27" si="5">SUM(B22:F22)</f>
        <v>177.5</v>
      </c>
    </row>
    <row r="23" spans="1:11" ht="14.45" x14ac:dyDescent="0.3">
      <c r="A23" s="13" t="s">
        <v>14</v>
      </c>
      <c r="B23" s="27">
        <f>B21+B22</f>
        <v>49007.5</v>
      </c>
      <c r="C23" s="27">
        <f t="shared" ref="C23:F23" si="6">C21+C22</f>
        <v>87550</v>
      </c>
      <c r="D23" s="27">
        <f t="shared" si="6"/>
        <v>120050</v>
      </c>
      <c r="E23" s="27">
        <f t="shared" si="6"/>
        <v>120050</v>
      </c>
      <c r="F23" s="27">
        <f t="shared" si="6"/>
        <v>92520</v>
      </c>
      <c r="G23" s="47">
        <f t="shared" si="5"/>
        <v>469177.5</v>
      </c>
    </row>
    <row r="24" spans="1:11" x14ac:dyDescent="0.25">
      <c r="A24" s="13" t="s">
        <v>67</v>
      </c>
      <c r="B24" s="27">
        <f>I16*B16</f>
        <v>160</v>
      </c>
      <c r="C24" s="27">
        <f t="shared" ref="C24:F24" si="7">J16*C16</f>
        <v>1100</v>
      </c>
      <c r="D24" s="27">
        <f t="shared" si="7"/>
        <v>1100</v>
      </c>
      <c r="E24" s="27">
        <f t="shared" si="7"/>
        <v>1100</v>
      </c>
      <c r="F24" s="27">
        <f t="shared" si="7"/>
        <v>450</v>
      </c>
      <c r="G24" s="24">
        <f t="shared" si="5"/>
        <v>3910</v>
      </c>
      <c r="J24" s="7"/>
      <c r="K24" s="7"/>
    </row>
    <row r="25" spans="1:11" x14ac:dyDescent="0.25">
      <c r="A25" s="13" t="s">
        <v>82</v>
      </c>
      <c r="B25" s="27">
        <f>B23+B24</f>
        <v>49167.5</v>
      </c>
      <c r="C25" s="27">
        <f t="shared" ref="C25:G25" si="8">C23+C24</f>
        <v>88650</v>
      </c>
      <c r="D25" s="27">
        <f t="shared" si="8"/>
        <v>121150</v>
      </c>
      <c r="E25" s="27">
        <f t="shared" si="8"/>
        <v>121150</v>
      </c>
      <c r="F25" s="27">
        <f t="shared" si="8"/>
        <v>92970</v>
      </c>
      <c r="G25" s="24">
        <f t="shared" si="8"/>
        <v>473087.5</v>
      </c>
    </row>
    <row r="26" spans="1:11" x14ac:dyDescent="0.25">
      <c r="A26" s="13" t="s">
        <v>69</v>
      </c>
      <c r="B26" s="27">
        <f>((B8-I16)*B19)-B25</f>
        <v>48832.5</v>
      </c>
      <c r="C26" s="27">
        <f t="shared" ref="C26:F26" si="9">((C8-J16)*C19)-C25</f>
        <v>361350</v>
      </c>
      <c r="D26" s="27">
        <f t="shared" si="9"/>
        <v>418850</v>
      </c>
      <c r="E26" s="27">
        <f t="shared" si="9"/>
        <v>418850</v>
      </c>
      <c r="F26" s="27">
        <f t="shared" si="9"/>
        <v>82030</v>
      </c>
      <c r="G26" s="24">
        <f>SUM(B26:F26)</f>
        <v>1329912.5</v>
      </c>
    </row>
    <row r="27" spans="1:11" ht="15.75" thickBot="1" x14ac:dyDescent="0.3">
      <c r="A27" s="10" t="s">
        <v>9</v>
      </c>
      <c r="B27" s="28">
        <f>B7*I16+B23</f>
        <v>161007.5</v>
      </c>
      <c r="C27" s="28">
        <f>C7*J16+C23</f>
        <v>637550</v>
      </c>
      <c r="D27" s="28">
        <f>D7*K16+D23</f>
        <v>780050</v>
      </c>
      <c r="E27" s="28">
        <f>E7*L16+E23</f>
        <v>780050</v>
      </c>
      <c r="F27" s="28">
        <f>F7*M16+F23</f>
        <v>317520</v>
      </c>
      <c r="G27" s="22">
        <f t="shared" si="5"/>
        <v>2676177.5</v>
      </c>
    </row>
  </sheetData>
  <mergeCells count="2">
    <mergeCell ref="A1:E1"/>
    <mergeCell ref="I14:M14"/>
  </mergeCells>
  <pageMargins left="0.7" right="0.7" top="0.75" bottom="0.75" header="0.3" footer="0.3"/>
  <pageSetup orientation="landscape" r:id="rId1"/>
  <ignoredErrors>
    <ignoredError sqref="B24:F24 G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3" workbookViewId="0">
      <selection activeCell="B16" sqref="B16:F16"/>
    </sheetView>
  </sheetViews>
  <sheetFormatPr defaultRowHeight="15" x14ac:dyDescent="0.25"/>
  <cols>
    <col min="1" max="1" width="36.28515625" customWidth="1"/>
    <col min="2" max="2" width="16.85546875" customWidth="1"/>
    <col min="3" max="3" width="13.42578125" customWidth="1"/>
    <col min="4" max="4" width="11.5703125" customWidth="1"/>
    <col min="5" max="5" width="13" customWidth="1"/>
    <col min="6" max="6" width="12.140625" customWidth="1"/>
    <col min="7" max="7" width="13.28515625" bestFit="1" customWidth="1"/>
    <col min="9" max="9" width="12.85546875" customWidth="1"/>
    <col min="10" max="12" width="10.5703125" bestFit="1" customWidth="1"/>
    <col min="13" max="13" width="12.5703125" customWidth="1"/>
  </cols>
  <sheetData>
    <row r="1" spans="1:13" ht="18.75" x14ac:dyDescent="0.25">
      <c r="A1" s="49" t="s">
        <v>54</v>
      </c>
      <c r="B1" s="50"/>
      <c r="C1" s="50"/>
      <c r="D1" s="50"/>
      <c r="E1" s="50"/>
      <c r="F1" s="7"/>
      <c r="G1" s="7"/>
      <c r="I1" s="37" t="s">
        <v>83</v>
      </c>
      <c r="J1" s="38" t="s">
        <v>65</v>
      </c>
      <c r="K1" s="38" t="s">
        <v>66</v>
      </c>
      <c r="L1" s="38" t="s">
        <v>55</v>
      </c>
      <c r="M1" s="39" t="s">
        <v>56</v>
      </c>
    </row>
    <row r="2" spans="1:13" ht="15.75" thickBot="1" x14ac:dyDescent="0.3">
      <c r="A2" s="7"/>
      <c r="B2" s="7"/>
      <c r="C2" s="7"/>
      <c r="D2" s="7"/>
      <c r="E2" s="7"/>
      <c r="F2" s="7"/>
      <c r="G2" s="7"/>
      <c r="I2" s="40" t="s">
        <v>76</v>
      </c>
      <c r="J2" s="31" t="s">
        <v>61</v>
      </c>
      <c r="K2" s="31" t="s">
        <v>62</v>
      </c>
      <c r="L2" s="31" t="s">
        <v>63</v>
      </c>
      <c r="M2" s="41" t="s">
        <v>64</v>
      </c>
    </row>
    <row r="3" spans="1:13" x14ac:dyDescent="0.25">
      <c r="A3" s="8" t="s">
        <v>10</v>
      </c>
      <c r="B3" s="25">
        <v>5000</v>
      </c>
      <c r="C3" s="7"/>
      <c r="D3" s="7"/>
      <c r="E3" s="7"/>
      <c r="F3" s="7"/>
      <c r="G3" s="7"/>
      <c r="I3" s="42" t="s">
        <v>60</v>
      </c>
      <c r="J3" s="43">
        <v>160</v>
      </c>
      <c r="K3" s="43">
        <v>150</v>
      </c>
      <c r="L3" s="43">
        <v>140</v>
      </c>
      <c r="M3" s="44">
        <v>135</v>
      </c>
    </row>
    <row r="4" spans="1:13" ht="15.75" thickBot="1" x14ac:dyDescent="0.3">
      <c r="A4" s="10" t="s">
        <v>4</v>
      </c>
      <c r="B4" s="26">
        <v>2000000</v>
      </c>
      <c r="C4" s="7"/>
      <c r="D4" s="7"/>
      <c r="E4" s="7"/>
      <c r="F4" s="7"/>
      <c r="G4" s="7"/>
      <c r="I4" s="42" t="s">
        <v>88</v>
      </c>
      <c r="J4" s="43">
        <v>1100</v>
      </c>
      <c r="K4" s="43">
        <v>1000</v>
      </c>
      <c r="L4" s="43">
        <v>900</v>
      </c>
      <c r="M4" s="44">
        <v>950</v>
      </c>
    </row>
    <row r="5" spans="1:13" ht="15.75" thickBot="1" x14ac:dyDescent="0.3">
      <c r="A5" s="7"/>
      <c r="B5" s="7"/>
      <c r="C5" s="7"/>
      <c r="D5" s="7"/>
      <c r="E5" s="7"/>
      <c r="F5" s="7"/>
      <c r="G5" s="7"/>
      <c r="I5" s="42" t="s">
        <v>89</v>
      </c>
      <c r="J5" s="43">
        <v>1100</v>
      </c>
      <c r="K5" s="43">
        <v>1000</v>
      </c>
      <c r="L5" s="43">
        <v>900</v>
      </c>
      <c r="M5" s="44">
        <v>950</v>
      </c>
    </row>
    <row r="6" spans="1:13" x14ac:dyDescent="0.25">
      <c r="A6" s="8"/>
      <c r="B6" s="19" t="s">
        <v>44</v>
      </c>
      <c r="C6" s="19" t="s">
        <v>46</v>
      </c>
      <c r="D6" s="19" t="s">
        <v>47</v>
      </c>
      <c r="E6" s="19" t="s">
        <v>48</v>
      </c>
      <c r="F6" s="20" t="s">
        <v>45</v>
      </c>
      <c r="G6" s="7"/>
      <c r="I6" s="42" t="s">
        <v>90</v>
      </c>
      <c r="J6" s="43">
        <v>1100</v>
      </c>
      <c r="K6" s="43">
        <v>1000</v>
      </c>
      <c r="L6" s="43">
        <v>900</v>
      </c>
      <c r="M6" s="44">
        <v>950</v>
      </c>
    </row>
    <row r="7" spans="1:13" x14ac:dyDescent="0.25">
      <c r="A7" s="13" t="s">
        <v>77</v>
      </c>
      <c r="B7" s="7">
        <v>700</v>
      </c>
      <c r="C7" s="7">
        <v>500</v>
      </c>
      <c r="D7" s="7">
        <v>600</v>
      </c>
      <c r="E7" s="7">
        <v>600</v>
      </c>
      <c r="F7" s="14">
        <v>500</v>
      </c>
      <c r="G7" s="7"/>
      <c r="I7" s="45" t="s">
        <v>91</v>
      </c>
      <c r="J7" s="35">
        <v>450</v>
      </c>
      <c r="K7" s="35">
        <v>400</v>
      </c>
      <c r="L7" s="35">
        <v>350</v>
      </c>
      <c r="M7" s="36">
        <v>300</v>
      </c>
    </row>
    <row r="8" spans="1:13" x14ac:dyDescent="0.25">
      <c r="A8" s="13" t="s">
        <v>68</v>
      </c>
      <c r="B8" s="7">
        <v>300</v>
      </c>
      <c r="C8" s="7">
        <v>2000</v>
      </c>
      <c r="D8" s="7">
        <v>2000</v>
      </c>
      <c r="E8" s="7">
        <v>2000</v>
      </c>
      <c r="F8" s="14">
        <v>800</v>
      </c>
      <c r="G8" s="7"/>
    </row>
    <row r="9" spans="1:13" x14ac:dyDescent="0.25">
      <c r="A9" s="13" t="s">
        <v>3</v>
      </c>
      <c r="B9" s="7">
        <v>15</v>
      </c>
      <c r="C9" s="7">
        <v>100</v>
      </c>
      <c r="D9" s="7">
        <v>100</v>
      </c>
      <c r="E9" s="7">
        <v>100</v>
      </c>
      <c r="F9" s="14">
        <v>40</v>
      </c>
      <c r="G9" s="7"/>
      <c r="J9" t="s">
        <v>59</v>
      </c>
      <c r="M9" t="s">
        <v>44</v>
      </c>
    </row>
    <row r="10" spans="1:13" x14ac:dyDescent="0.25">
      <c r="A10" s="13" t="s">
        <v>0</v>
      </c>
      <c r="B10" s="7">
        <v>70</v>
      </c>
      <c r="C10" s="7">
        <v>175</v>
      </c>
      <c r="D10" s="7">
        <v>200</v>
      </c>
      <c r="E10" s="7">
        <v>200</v>
      </c>
      <c r="F10" s="14">
        <v>185</v>
      </c>
      <c r="G10" s="7"/>
      <c r="J10" t="s">
        <v>57</v>
      </c>
      <c r="M10" s="46">
        <v>2</v>
      </c>
    </row>
    <row r="11" spans="1:13" ht="15.75" thickBot="1" x14ac:dyDescent="0.3">
      <c r="A11" s="10" t="s">
        <v>11</v>
      </c>
      <c r="B11" s="15">
        <v>3</v>
      </c>
      <c r="C11" s="15">
        <v>18</v>
      </c>
      <c r="D11" s="15">
        <v>20</v>
      </c>
      <c r="E11" s="15">
        <v>22</v>
      </c>
      <c r="F11" s="11">
        <v>18</v>
      </c>
      <c r="G11" s="7"/>
    </row>
    <row r="12" spans="1:13" ht="15.75" thickBot="1" x14ac:dyDescent="0.3">
      <c r="A12" s="7"/>
      <c r="B12" s="7"/>
      <c r="C12" s="7"/>
      <c r="D12" s="7"/>
      <c r="E12" s="7"/>
      <c r="F12" s="7"/>
      <c r="G12" s="7"/>
      <c r="L12" t="s">
        <v>58</v>
      </c>
      <c r="M12" s="46">
        <f>VLOOKUP(M9,I2:M7,M10,FALSE)</f>
        <v>160</v>
      </c>
    </row>
    <row r="13" spans="1:13" x14ac:dyDescent="0.25">
      <c r="A13" s="16" t="s">
        <v>1</v>
      </c>
      <c r="B13" s="12"/>
      <c r="C13" s="12"/>
      <c r="D13" s="12"/>
      <c r="E13" s="12"/>
      <c r="F13" s="12"/>
      <c r="G13" s="9"/>
    </row>
    <row r="14" spans="1:13" x14ac:dyDescent="0.25">
      <c r="A14" s="13"/>
      <c r="B14" s="7"/>
      <c r="C14" s="7"/>
      <c r="D14" s="7"/>
      <c r="E14" s="7"/>
      <c r="F14" s="7"/>
      <c r="G14" s="14" t="s">
        <v>2</v>
      </c>
      <c r="I14" s="51" t="s">
        <v>81</v>
      </c>
      <c r="J14" s="52"/>
      <c r="K14" s="52"/>
      <c r="L14" s="52"/>
      <c r="M14" s="53"/>
    </row>
    <row r="15" spans="1:13" ht="15.75" thickBot="1" x14ac:dyDescent="0.3">
      <c r="A15" s="13" t="s">
        <v>6</v>
      </c>
      <c r="B15" s="17">
        <f>SQRT(2*B10*B7/B9)</f>
        <v>80.829037686547608</v>
      </c>
      <c r="C15" s="17">
        <f>SQRT(2*C10*C7/C9)</f>
        <v>41.83300132670378</v>
      </c>
      <c r="D15" s="17">
        <f>SQRT(2*D10*D7/D9)</f>
        <v>48.989794855663561</v>
      </c>
      <c r="E15" s="17">
        <f>SQRT(2*E10*E7/E9)</f>
        <v>48.989794855663561</v>
      </c>
      <c r="F15" s="17">
        <f>SQRT(2*F10*F7/F9)</f>
        <v>68.007352543677214</v>
      </c>
      <c r="G15" s="21"/>
      <c r="I15" s="32" t="s">
        <v>44</v>
      </c>
      <c r="J15" s="1" t="s">
        <v>46</v>
      </c>
      <c r="K15" s="1" t="s">
        <v>47</v>
      </c>
      <c r="L15" s="1" t="s">
        <v>48</v>
      </c>
      <c r="M15" s="33" t="s">
        <v>45</v>
      </c>
    </row>
    <row r="16" spans="1:13" ht="15.75" thickBot="1" x14ac:dyDescent="0.3">
      <c r="A16" s="13" t="s">
        <v>7</v>
      </c>
      <c r="B16" s="18">
        <v>1</v>
      </c>
      <c r="C16" s="18">
        <v>1</v>
      </c>
      <c r="D16" s="18">
        <v>1</v>
      </c>
      <c r="E16" s="18">
        <v>1</v>
      </c>
      <c r="F16" s="18">
        <v>1</v>
      </c>
      <c r="G16" s="21"/>
      <c r="I16" s="34">
        <f>IF(B16&lt;41,J3,IF(B16&lt;61,K3,IF(B16&lt;81,L3,IF(B16&gt;80,M3,FALSE))))</f>
        <v>160</v>
      </c>
      <c r="J16" s="35">
        <f>IF(C16&lt;41,J4,IF(C16&lt;61,K4,IF(C16&lt;81,L4,IF(C16&gt;80,M4,FALSE))))</f>
        <v>1100</v>
      </c>
      <c r="K16" s="35">
        <f>IF(D16&lt;41,J5,IF(D16&lt;61,K5,IF(D16&lt;81,L5,IF(D16&gt;80,M5,FALSE))))</f>
        <v>1100</v>
      </c>
      <c r="L16" s="35">
        <f>IF(E16&lt;41,J6,IF(E16&lt;61,K6,IF(E16&lt;81,L6,IF(E16&gt;80,M6,FALSE))))</f>
        <v>1100</v>
      </c>
      <c r="M16" s="35">
        <f>IF(F16&lt;41,J7,IF(F16&lt;61,K7,IF(F16&lt;81,L7,IF(F16&gt;80,M7,FALSE))))</f>
        <v>450</v>
      </c>
    </row>
    <row r="17" spans="1:11" x14ac:dyDescent="0.25">
      <c r="A17" s="13" t="s">
        <v>15</v>
      </c>
      <c r="B17" s="17">
        <f>B16/2</f>
        <v>0.5</v>
      </c>
      <c r="C17" s="17">
        <f t="shared" ref="C17:F17" si="0">C16/2</f>
        <v>0.5</v>
      </c>
      <c r="D17" s="17">
        <f t="shared" si="0"/>
        <v>0.5</v>
      </c>
      <c r="E17" s="17">
        <f t="shared" si="0"/>
        <v>0.5</v>
      </c>
      <c r="F17" s="17">
        <f t="shared" si="0"/>
        <v>0.5</v>
      </c>
      <c r="G17" s="21"/>
    </row>
    <row r="18" spans="1:11" x14ac:dyDescent="0.25">
      <c r="A18" s="13" t="s">
        <v>8</v>
      </c>
      <c r="B18" s="17">
        <f>B7/B16</f>
        <v>700</v>
      </c>
      <c r="C18" s="17">
        <f>C7/C16</f>
        <v>500</v>
      </c>
      <c r="D18" s="17">
        <f>D7/D16</f>
        <v>600</v>
      </c>
      <c r="E18" s="17">
        <f>E7/E16</f>
        <v>600</v>
      </c>
      <c r="F18" s="17">
        <f>F7/F16</f>
        <v>500</v>
      </c>
      <c r="G18" s="21"/>
    </row>
    <row r="19" spans="1:11" ht="15.75" thickBot="1" x14ac:dyDescent="0.3">
      <c r="A19" s="13" t="s">
        <v>16</v>
      </c>
      <c r="B19" s="7">
        <f>B16*B18</f>
        <v>700</v>
      </c>
      <c r="C19" s="7">
        <f t="shared" ref="C19:F19" si="1">C16*C18</f>
        <v>500</v>
      </c>
      <c r="D19" s="7">
        <f t="shared" si="1"/>
        <v>600</v>
      </c>
      <c r="E19" s="7">
        <f t="shared" si="1"/>
        <v>600</v>
      </c>
      <c r="F19" s="7">
        <f t="shared" si="1"/>
        <v>500</v>
      </c>
      <c r="G19" s="21"/>
    </row>
    <row r="20" spans="1:11" x14ac:dyDescent="0.25">
      <c r="A20" s="13" t="s">
        <v>5</v>
      </c>
      <c r="B20" s="27">
        <f>B16*B11</f>
        <v>3</v>
      </c>
      <c r="C20" s="27">
        <f t="shared" ref="C20:F20" si="2">C16*C11</f>
        <v>18</v>
      </c>
      <c r="D20" s="27">
        <f t="shared" si="2"/>
        <v>20</v>
      </c>
      <c r="E20" s="27">
        <f t="shared" si="2"/>
        <v>22</v>
      </c>
      <c r="F20" s="27">
        <f t="shared" si="2"/>
        <v>18</v>
      </c>
      <c r="G20" s="23">
        <f>SUM(B20:F20)</f>
        <v>81</v>
      </c>
    </row>
    <row r="21" spans="1:11" x14ac:dyDescent="0.25">
      <c r="A21" s="13" t="s">
        <v>12</v>
      </c>
      <c r="B21" s="27">
        <f>B10*B18</f>
        <v>49000</v>
      </c>
      <c r="C21" s="27">
        <f t="shared" ref="C21:F21" si="3">C10*C18</f>
        <v>87500</v>
      </c>
      <c r="D21" s="27">
        <f t="shared" si="3"/>
        <v>120000</v>
      </c>
      <c r="E21" s="27">
        <f t="shared" si="3"/>
        <v>120000</v>
      </c>
      <c r="F21" s="27">
        <f t="shared" si="3"/>
        <v>92500</v>
      </c>
      <c r="G21" s="24">
        <f>SUM(B21:F21)</f>
        <v>469000</v>
      </c>
    </row>
    <row r="22" spans="1:11" x14ac:dyDescent="0.25">
      <c r="A22" s="13" t="s">
        <v>13</v>
      </c>
      <c r="B22" s="27">
        <f>B9*B17</f>
        <v>7.5</v>
      </c>
      <c r="C22" s="27">
        <f t="shared" ref="C22:F22" si="4">C9*C17</f>
        <v>50</v>
      </c>
      <c r="D22" s="27">
        <f t="shared" si="4"/>
        <v>50</v>
      </c>
      <c r="E22" s="27">
        <f t="shared" si="4"/>
        <v>50</v>
      </c>
      <c r="F22" s="27">
        <f t="shared" si="4"/>
        <v>20</v>
      </c>
      <c r="G22" s="24">
        <f t="shared" ref="G22:G27" si="5">SUM(B22:F22)</f>
        <v>177.5</v>
      </c>
    </row>
    <row r="23" spans="1:11" x14ac:dyDescent="0.25">
      <c r="A23" s="13" t="s">
        <v>14</v>
      </c>
      <c r="B23" s="27">
        <f>B21+B22</f>
        <v>49007.5</v>
      </c>
      <c r="C23" s="27">
        <f t="shared" ref="C23:F23" si="6">C21+C22</f>
        <v>87550</v>
      </c>
      <c r="D23" s="27">
        <f t="shared" si="6"/>
        <v>120050</v>
      </c>
      <c r="E23" s="27">
        <f t="shared" si="6"/>
        <v>120050</v>
      </c>
      <c r="F23" s="27">
        <f t="shared" si="6"/>
        <v>92520</v>
      </c>
      <c r="G23" s="47">
        <f t="shared" si="5"/>
        <v>469177.5</v>
      </c>
    </row>
    <row r="24" spans="1:11" x14ac:dyDescent="0.25">
      <c r="A24" s="13" t="s">
        <v>67</v>
      </c>
      <c r="B24" s="27">
        <f>I16*B16</f>
        <v>160</v>
      </c>
      <c r="C24" s="27">
        <f t="shared" ref="C24:F24" si="7">J16*C16</f>
        <v>1100</v>
      </c>
      <c r="D24" s="27">
        <f t="shared" si="7"/>
        <v>1100</v>
      </c>
      <c r="E24" s="27">
        <f t="shared" si="7"/>
        <v>1100</v>
      </c>
      <c r="F24" s="27">
        <f t="shared" si="7"/>
        <v>450</v>
      </c>
      <c r="G24" s="24">
        <f t="shared" si="5"/>
        <v>3910</v>
      </c>
      <c r="J24" s="7"/>
      <c r="K24" s="7"/>
    </row>
    <row r="25" spans="1:11" x14ac:dyDescent="0.25">
      <c r="A25" s="13" t="s">
        <v>82</v>
      </c>
      <c r="B25" s="27">
        <f>B23+B24</f>
        <v>49167.5</v>
      </c>
      <c r="C25" s="27">
        <f t="shared" ref="C25:G25" si="8">C23+C24</f>
        <v>88650</v>
      </c>
      <c r="D25" s="27">
        <f t="shared" si="8"/>
        <v>121150</v>
      </c>
      <c r="E25" s="27">
        <f t="shared" si="8"/>
        <v>121150</v>
      </c>
      <c r="F25" s="27">
        <f t="shared" si="8"/>
        <v>92970</v>
      </c>
      <c r="G25" s="24">
        <f t="shared" si="8"/>
        <v>473087.5</v>
      </c>
    </row>
    <row r="26" spans="1:11" x14ac:dyDescent="0.25">
      <c r="A26" s="13" t="s">
        <v>69</v>
      </c>
      <c r="B26" s="27">
        <f>((B8-I16)*B19)-B25</f>
        <v>48832.5</v>
      </c>
      <c r="C26" s="27">
        <f t="shared" ref="C26:F26" si="9">((C8-J16)*C19)-C25</f>
        <v>361350</v>
      </c>
      <c r="D26" s="27">
        <f t="shared" si="9"/>
        <v>418850</v>
      </c>
      <c r="E26" s="27">
        <f t="shared" si="9"/>
        <v>418850</v>
      </c>
      <c r="F26" s="27">
        <f t="shared" si="9"/>
        <v>82030</v>
      </c>
      <c r="G26" s="24">
        <f>SUM(B26:F26)</f>
        <v>1329912.5</v>
      </c>
    </row>
    <row r="27" spans="1:11" ht="15.75" thickBot="1" x14ac:dyDescent="0.3">
      <c r="A27" s="10" t="s">
        <v>9</v>
      </c>
      <c r="B27" s="28">
        <f>B7*I16+B23</f>
        <v>161007.5</v>
      </c>
      <c r="C27" s="28">
        <f>C7*J16+C23</f>
        <v>637550</v>
      </c>
      <c r="D27" s="28">
        <f>D7*K16+D23</f>
        <v>780050</v>
      </c>
      <c r="E27" s="28">
        <f>E7*L16+E23</f>
        <v>780050</v>
      </c>
      <c r="F27" s="28">
        <f>F7*M16+F23</f>
        <v>317520</v>
      </c>
      <c r="G27" s="22">
        <f t="shared" si="5"/>
        <v>2676177.5</v>
      </c>
    </row>
  </sheetData>
  <mergeCells count="2">
    <mergeCell ref="A1:E1"/>
    <mergeCell ref="I14:M1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Answer Report 1</vt:lpstr>
      <vt:lpstr>NLP Min</vt:lpstr>
      <vt:lpstr>NLP Min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2014-10-26T19:29:15Z</dcterms:created>
  <dcterms:modified xsi:type="dcterms:W3CDTF">2014-10-26T19:32:24Z</dcterms:modified>
</cp:coreProperties>
</file>